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evans\Desktop\"/>
    </mc:Choice>
  </mc:AlternateContent>
  <bookViews>
    <workbookView xWindow="0" yWindow="0" windowWidth="25200" windowHeight="11970"/>
  </bookViews>
  <sheets>
    <sheet name="Faculty" sheetId="4" r:id="rId1"/>
    <sheet name="Grad" sheetId="6" r:id="rId2"/>
  </sheets>
  <definedNames>
    <definedName name="_xlnm._FilterDatabase" localSheetId="0" hidden="1">Faculty!$A$3:$L$4</definedName>
  </definedNames>
  <calcPr calcId="162913"/>
</workbook>
</file>

<file path=xl/calcChain.xml><?xml version="1.0" encoding="utf-8"?>
<calcChain xmlns="http://schemas.openxmlformats.org/spreadsheetml/2006/main">
  <c r="J10" i="4" l="1"/>
  <c r="J28" i="6"/>
  <c r="J29" i="6"/>
  <c r="J30" i="6"/>
  <c r="J27" i="6"/>
  <c r="G28" i="6"/>
  <c r="G29" i="6"/>
  <c r="G30" i="6"/>
  <c r="G27" i="6"/>
  <c r="D28" i="6"/>
  <c r="D29" i="6"/>
  <c r="D30" i="6"/>
  <c r="D27" i="6"/>
  <c r="I10" i="6"/>
  <c r="I18" i="6"/>
  <c r="F18" i="6"/>
  <c r="G18" i="6" s="1"/>
  <c r="F27" i="6"/>
  <c r="J18" i="6"/>
  <c r="J10" i="6"/>
  <c r="D19" i="6"/>
  <c r="D20" i="6"/>
  <c r="D21" i="6"/>
  <c r="D18" i="6"/>
  <c r="C12" i="6"/>
  <c r="C11" i="6"/>
  <c r="D11" i="6" s="1"/>
  <c r="F11" i="6"/>
  <c r="F12" i="6"/>
  <c r="G11" i="6"/>
  <c r="G12" i="6"/>
  <c r="G13" i="6"/>
  <c r="G10" i="6"/>
  <c r="D12" i="6"/>
  <c r="D10" i="6"/>
  <c r="F10" i="6"/>
  <c r="C13" i="6"/>
  <c r="D13" i="6" s="1"/>
  <c r="I27" i="6" l="1"/>
  <c r="C19" i="6"/>
  <c r="K39" i="6"/>
  <c r="K38" i="6"/>
  <c r="K37" i="6"/>
  <c r="H39" i="6"/>
  <c r="H38" i="6"/>
  <c r="H37" i="6"/>
  <c r="E39" i="6"/>
  <c r="E38" i="6"/>
  <c r="E37" i="6"/>
  <c r="K30" i="6"/>
  <c r="K29" i="6"/>
  <c r="K28" i="6"/>
  <c r="H30" i="6"/>
  <c r="H29" i="6"/>
  <c r="H28" i="6"/>
  <c r="E30" i="6"/>
  <c r="E29" i="6"/>
  <c r="E28" i="6"/>
  <c r="K21" i="6"/>
  <c r="K20" i="6"/>
  <c r="K19" i="6"/>
  <c r="H21" i="6"/>
  <c r="H20" i="6"/>
  <c r="H19" i="6"/>
  <c r="E21" i="6"/>
  <c r="E20" i="6"/>
  <c r="E19" i="6"/>
  <c r="K13" i="6"/>
  <c r="K12" i="6"/>
  <c r="K11" i="6"/>
  <c r="H13" i="6"/>
  <c r="H12" i="6"/>
  <c r="H11" i="6"/>
  <c r="E13" i="6"/>
  <c r="E12" i="6"/>
  <c r="E11" i="6"/>
  <c r="F4" i="4" l="1"/>
  <c r="D24" i="4" l="1"/>
  <c r="C38" i="6"/>
  <c r="C39" i="6" s="1"/>
  <c r="D39" i="6" s="1"/>
  <c r="C37" i="6"/>
  <c r="D37" i="6" s="1"/>
  <c r="I36" i="6"/>
  <c r="I37" i="6" s="1"/>
  <c r="J37" i="6" s="1"/>
  <c r="F36" i="6"/>
  <c r="G36" i="6" s="1"/>
  <c r="D36" i="6"/>
  <c r="I28" i="6"/>
  <c r="F28" i="6"/>
  <c r="C29" i="6"/>
  <c r="C30" i="6" s="1"/>
  <c r="C28" i="6"/>
  <c r="I20" i="6"/>
  <c r="J20" i="6" s="1"/>
  <c r="I19" i="6"/>
  <c r="J19" i="6" s="1"/>
  <c r="F20" i="6"/>
  <c r="G20" i="6" s="1"/>
  <c r="F19" i="6"/>
  <c r="G19" i="6" s="1"/>
  <c r="C20" i="6"/>
  <c r="I12" i="6"/>
  <c r="J12" i="6" s="1"/>
  <c r="I11" i="6"/>
  <c r="J11" i="6" s="1"/>
  <c r="F13" i="6" l="1"/>
  <c r="F37" i="6"/>
  <c r="G37" i="6" s="1"/>
  <c r="J36" i="6"/>
  <c r="I38" i="6"/>
  <c r="I39" i="6" s="1"/>
  <c r="J39" i="6" s="1"/>
  <c r="D38" i="6"/>
  <c r="F38" i="6"/>
  <c r="I29" i="6"/>
  <c r="I30" i="6" s="1"/>
  <c r="F29" i="6"/>
  <c r="F30" i="6" s="1"/>
  <c r="I13" i="6"/>
  <c r="J13" i="6" s="1"/>
  <c r="I21" i="6"/>
  <c r="J21" i="6" s="1"/>
  <c r="F21" i="6"/>
  <c r="G21" i="6" s="1"/>
  <c r="C21" i="6"/>
  <c r="G28" i="4"/>
  <c r="G29" i="4"/>
  <c r="H29" i="4" s="1"/>
  <c r="I29" i="4" s="1"/>
  <c r="G30" i="4"/>
  <c r="G31" i="4"/>
  <c r="H31" i="4" s="1"/>
  <c r="I31" i="4" s="1"/>
  <c r="G32" i="4"/>
  <c r="H32" i="4" s="1"/>
  <c r="I32" i="4" s="1"/>
  <c r="G33" i="4"/>
  <c r="G34" i="4"/>
  <c r="H34" i="4" s="1"/>
  <c r="G35" i="4"/>
  <c r="G36" i="4"/>
  <c r="G27" i="4"/>
  <c r="H27" i="4" s="1"/>
  <c r="I27" i="4" s="1"/>
  <c r="H10" i="4"/>
  <c r="J38" i="6" l="1"/>
  <c r="H11" i="4"/>
  <c r="J11" i="4"/>
  <c r="H30" i="4"/>
  <c r="I30" i="4" s="1"/>
  <c r="F39" i="6"/>
  <c r="G39" i="6" s="1"/>
  <c r="G38" i="6"/>
  <c r="H35" i="4"/>
  <c r="I35" i="4" s="1"/>
  <c r="H33" i="4"/>
  <c r="I33" i="4" s="1"/>
  <c r="I34" i="4"/>
  <c r="H36" i="4"/>
  <c r="I36" i="4" s="1"/>
  <c r="H28" i="4"/>
  <c r="I28" i="4" s="1"/>
  <c r="J12" i="4"/>
  <c r="H17" i="4"/>
  <c r="G4" i="4"/>
  <c r="H21" i="4" l="1"/>
  <c r="I21" i="4" s="1"/>
  <c r="H4" i="4"/>
  <c r="I17" i="4"/>
  <c r="K17" i="4" s="1"/>
  <c r="J4" i="4"/>
  <c r="I4" i="4" l="1"/>
  <c r="K4" i="4"/>
  <c r="L4" i="4" s="1"/>
  <c r="J21" i="4"/>
  <c r="K21" i="4" s="1"/>
</calcChain>
</file>

<file path=xl/sharedStrings.xml><?xml version="1.0" encoding="utf-8"?>
<sst xmlns="http://schemas.openxmlformats.org/spreadsheetml/2006/main" count="121" uniqueCount="53">
  <si>
    <t>Faculty Name</t>
  </si>
  <si>
    <t>Annual Salary</t>
  </si>
  <si>
    <t>Daily Rate</t>
  </si>
  <si>
    <t>4 Weeks Summer</t>
  </si>
  <si>
    <t xml:space="preserve">Fringe </t>
  </si>
  <si>
    <t>Total</t>
  </si>
  <si>
    <t>2 Weeks Summer</t>
  </si>
  <si>
    <t>Fringe</t>
  </si>
  <si>
    <t xml:space="preserve">Total </t>
  </si>
  <si>
    <t>First</t>
  </si>
  <si>
    <t>Last</t>
  </si>
  <si>
    <t>20 days</t>
  </si>
  <si>
    <t>20 Days</t>
  </si>
  <si>
    <t>10 days</t>
  </si>
  <si>
    <t>10 Days</t>
  </si>
  <si>
    <t xml:space="preserve">10 Days </t>
  </si>
  <si>
    <t xml:space="preserve">Summer Pay Breakdown </t>
  </si>
  <si>
    <t xml:space="preserve">Full Time Salary </t>
  </si>
  <si>
    <t>Fringe Rate</t>
  </si>
  <si>
    <t xml:space="preserve">F&amp;A Rate </t>
  </si>
  <si>
    <t xml:space="preserve">Before July 1 </t>
  </si>
  <si>
    <t>Days</t>
  </si>
  <si>
    <t>Salary</t>
  </si>
  <si>
    <t>F&amp;A</t>
  </si>
  <si>
    <t xml:space="preserve">After July 1 Estimate </t>
  </si>
  <si>
    <t>CUL</t>
  </si>
  <si>
    <t>Summer Calculator</t>
  </si>
  <si>
    <t>Duck</t>
  </si>
  <si>
    <t>Donald</t>
  </si>
  <si>
    <t>Academic Year Calculator</t>
  </si>
  <si>
    <t>Effort</t>
  </si>
  <si>
    <t>Fringe Benefits</t>
  </si>
  <si>
    <t>Total Salary and Fringe</t>
  </si>
  <si>
    <t>.25 FTE</t>
  </si>
  <si>
    <t>.75 FTE</t>
  </si>
  <si>
    <t>.5 FTE</t>
  </si>
  <si>
    <t xml:space="preserve">Monthly </t>
  </si>
  <si>
    <t>Semester</t>
  </si>
  <si>
    <t>Summer</t>
  </si>
  <si>
    <t>Fee Remission</t>
  </si>
  <si>
    <t>Annual AY</t>
  </si>
  <si>
    <t>Grad Fee Remission</t>
  </si>
  <si>
    <t xml:space="preserve">In these scenarios the student only has one graduate appointment. </t>
  </si>
  <si>
    <t>** The raise amount is just an estimate not an actual amount.</t>
  </si>
  <si>
    <t>After Raise **</t>
  </si>
  <si>
    <t xml:space="preserve">If the student is employed one or more days in a month the FULL fee remission will be charged for that month.  </t>
  </si>
  <si>
    <t xml:space="preserve">The information provided is just for discussion purposes and should not be provided to sponsors.  </t>
  </si>
  <si>
    <t>MS Grad with Zero Experience</t>
  </si>
  <si>
    <t>MS Grad with 1 Year Experience</t>
  </si>
  <si>
    <t>MS Grad with 2 Years Experience or a First Year PhD Grad</t>
  </si>
  <si>
    <t>MS Grad with 3 Years Experience or a Second Year PhD Grad</t>
  </si>
  <si>
    <t>2018-2019 Grad Rates</t>
  </si>
  <si>
    <t>Fee Remmision rate will change to 860 on July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</si>
</sst>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91">
    <xf numFmtId="0" fontId="18" fillId="0" borderId="0" xfId="0" applyFont="1"/>
    <xf numFmtId="0" fontId="19" fillId="0" borderId="0" xfId="0" applyFont="1"/>
    <xf numFmtId="44" fontId="0" fillId="0" borderId="10" xfId="1" applyFont="1" applyBorder="1"/>
    <xf numFmtId="44" fontId="0" fillId="0" borderId="10" xfId="0" applyNumberFormat="1" applyBorder="1"/>
    <xf numFmtId="44" fontId="0" fillId="0" borderId="10" xfId="1" applyNumberFormat="1" applyFont="1" applyBorder="1"/>
    <xf numFmtId="0" fontId="0" fillId="0" borderId="10" xfId="0" applyBorder="1"/>
    <xf numFmtId="0" fontId="0" fillId="0" borderId="0" xfId="0" applyBorder="1"/>
    <xf numFmtId="3" fontId="0" fillId="0" borderId="12" xfId="0" applyNumberFormat="1" applyFont="1" applyBorder="1" applyAlignment="1">
      <alignment horizontal="right"/>
    </xf>
    <xf numFmtId="44" fontId="19" fillId="0" borderId="12" xfId="1" applyNumberFormat="1" applyFont="1" applyBorder="1"/>
    <xf numFmtId="44" fontId="19" fillId="0" borderId="12" xfId="1" applyFont="1" applyFill="1" applyBorder="1"/>
    <xf numFmtId="44" fontId="21" fillId="0" borderId="12" xfId="1" applyFont="1" applyFill="1" applyBorder="1"/>
    <xf numFmtId="44" fontId="0" fillId="0" borderId="11" xfId="1" applyFont="1" applyBorder="1"/>
    <xf numFmtId="0" fontId="19" fillId="33" borderId="17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18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0" fillId="0" borderId="19" xfId="0" applyFont="1" applyBorder="1"/>
    <xf numFmtId="44" fontId="21" fillId="0" borderId="20" xfId="1" applyFont="1" applyFill="1" applyBorder="1"/>
    <xf numFmtId="0" fontId="19" fillId="0" borderId="17" xfId="0" applyFont="1" applyBorder="1"/>
    <xf numFmtId="0" fontId="19" fillId="0" borderId="0" xfId="0" applyFont="1" applyBorder="1"/>
    <xf numFmtId="0" fontId="19" fillId="0" borderId="18" xfId="0" applyFont="1" applyBorder="1"/>
    <xf numFmtId="4" fontId="19" fillId="0" borderId="18" xfId="43" applyNumberFormat="1" applyFont="1" applyBorder="1" applyAlignment="1">
      <alignment horizontal="right"/>
    </xf>
    <xf numFmtId="0" fontId="0" fillId="37" borderId="0" xfId="0" applyFill="1" applyBorder="1"/>
    <xf numFmtId="0" fontId="16" fillId="0" borderId="0" xfId="0" applyFont="1" applyBorder="1"/>
    <xf numFmtId="0" fontId="0" fillId="0" borderId="18" xfId="0" applyFont="1" applyBorder="1"/>
    <xf numFmtId="0" fontId="0" fillId="36" borderId="0" xfId="0" applyFill="1" applyBorder="1"/>
    <xf numFmtId="0" fontId="19" fillId="0" borderId="21" xfId="0" applyFont="1" applyBorder="1"/>
    <xf numFmtId="0" fontId="19" fillId="0" borderId="22" xfId="0" applyFont="1" applyBorder="1"/>
    <xf numFmtId="0" fontId="0" fillId="0" borderId="23" xfId="0" applyBorder="1"/>
    <xf numFmtId="44" fontId="0" fillId="0" borderId="23" xfId="0" applyNumberFormat="1" applyBorder="1"/>
    <xf numFmtId="0" fontId="19" fillId="0" borderId="24" xfId="0" applyFont="1" applyBorder="1"/>
    <xf numFmtId="0" fontId="19" fillId="0" borderId="11" xfId="0" applyFont="1" applyBorder="1"/>
    <xf numFmtId="0" fontId="19" fillId="36" borderId="14" xfId="0" applyFont="1" applyFill="1" applyBorder="1"/>
    <xf numFmtId="0" fontId="19" fillId="36" borderId="21" xfId="0" applyFont="1" applyFill="1" applyBorder="1"/>
    <xf numFmtId="0" fontId="19" fillId="36" borderId="10" xfId="0" applyFont="1" applyFill="1" applyBorder="1"/>
    <xf numFmtId="44" fontId="19" fillId="0" borderId="10" xfId="1" applyFont="1" applyBorder="1"/>
    <xf numFmtId="10" fontId="19" fillId="0" borderId="10" xfId="0" applyNumberFormat="1" applyFont="1" applyBorder="1"/>
    <xf numFmtId="0" fontId="19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wrapText="1"/>
    </xf>
    <xf numFmtId="9" fontId="19" fillId="0" borderId="10" xfId="0" applyNumberFormat="1" applyFont="1" applyBorder="1"/>
    <xf numFmtId="44" fontId="18" fillId="0" borderId="10" xfId="0" applyNumberFormat="1" applyFont="1" applyBorder="1"/>
    <xf numFmtId="0" fontId="18" fillId="0" borderId="0" xfId="0" applyFont="1" applyBorder="1"/>
    <xf numFmtId="9" fontId="19" fillId="0" borderId="0" xfId="0" applyNumberFormat="1" applyFont="1" applyBorder="1"/>
    <xf numFmtId="44" fontId="19" fillId="0" borderId="0" xfId="0" applyNumberFormat="1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21" xfId="0" applyFont="1" applyBorder="1"/>
    <xf numFmtId="0" fontId="18" fillId="0" borderId="22" xfId="0" applyFont="1" applyBorder="1"/>
    <xf numFmtId="0" fontId="18" fillId="0" borderId="24" xfId="0" applyFont="1" applyBorder="1"/>
    <xf numFmtId="0" fontId="25" fillId="0" borderId="0" xfId="0" applyFont="1"/>
    <xf numFmtId="164" fontId="18" fillId="0" borderId="0" xfId="1" applyNumberFormat="1" applyFont="1"/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64" fontId="18" fillId="0" borderId="0" xfId="1" applyNumberFormat="1" applyFont="1" applyBorder="1"/>
    <xf numFmtId="164" fontId="18" fillId="0" borderId="18" xfId="1" applyNumberFormat="1" applyFont="1" applyBorder="1"/>
    <xf numFmtId="164" fontId="18" fillId="0" borderId="22" xfId="1" applyNumberFormat="1" applyFont="1" applyBorder="1"/>
    <xf numFmtId="164" fontId="18" fillId="0" borderId="24" xfId="1" applyNumberFormat="1" applyFont="1" applyBorder="1"/>
    <xf numFmtId="164" fontId="19" fillId="0" borderId="17" xfId="1" applyNumberFormat="1" applyFont="1" applyBorder="1"/>
    <xf numFmtId="164" fontId="18" fillId="0" borderId="17" xfId="1" applyNumberFormat="1" applyFont="1" applyBorder="1"/>
    <xf numFmtId="164" fontId="18" fillId="0" borderId="21" xfId="1" applyNumberFormat="1" applyFont="1" applyBorder="1"/>
    <xf numFmtId="0" fontId="18" fillId="36" borderId="16" xfId="0" applyFont="1" applyFill="1" applyBorder="1"/>
    <xf numFmtId="0" fontId="19" fillId="36" borderId="17" xfId="0" applyFont="1" applyFill="1" applyBorder="1"/>
    <xf numFmtId="0" fontId="18" fillId="36" borderId="18" xfId="0" applyFont="1" applyFill="1" applyBorder="1"/>
    <xf numFmtId="0" fontId="18" fillId="36" borderId="24" xfId="0" applyFont="1" applyFill="1" applyBorder="1"/>
    <xf numFmtId="0" fontId="19" fillId="36" borderId="28" xfId="0" applyFont="1" applyFill="1" applyBorder="1" applyAlignment="1">
      <alignment horizontal="center" wrapText="1"/>
    </xf>
    <xf numFmtId="0" fontId="19" fillId="36" borderId="29" xfId="0" applyFont="1" applyFill="1" applyBorder="1" applyAlignment="1">
      <alignment horizontal="center" wrapText="1"/>
    </xf>
    <xf numFmtId="0" fontId="19" fillId="36" borderId="13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4" fontId="18" fillId="0" borderId="17" xfId="1" applyNumberFormat="1" applyFont="1" applyBorder="1"/>
    <xf numFmtId="44" fontId="18" fillId="0" borderId="0" xfId="1" applyNumberFormat="1" applyFont="1" applyBorder="1"/>
    <xf numFmtId="0" fontId="0" fillId="36" borderId="0" xfId="0" applyFill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9" fillId="36" borderId="25" xfId="0" applyFont="1" applyFill="1" applyBorder="1" applyAlignment="1">
      <alignment horizontal="center"/>
    </xf>
    <xf numFmtId="0" fontId="19" fillId="36" borderId="26" xfId="0" applyFont="1" applyFill="1" applyBorder="1" applyAlignment="1">
      <alignment horizontal="center"/>
    </xf>
    <xf numFmtId="0" fontId="19" fillId="36" borderId="2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R10" sqref="R10"/>
    </sheetView>
  </sheetViews>
  <sheetFormatPr defaultRowHeight="12.75" x14ac:dyDescent="0.2"/>
  <cols>
    <col min="1" max="1" width="8" customWidth="1"/>
    <col min="3" max="3" width="15.5703125" customWidth="1"/>
    <col min="4" max="4" width="16.5703125" bestFit="1" customWidth="1"/>
    <col min="6" max="6" width="17.140625" customWidth="1"/>
    <col min="7" max="7" width="20.42578125" bestFit="1" customWidth="1"/>
    <col min="8" max="8" width="13.7109375" customWidth="1"/>
    <col min="9" max="9" width="12.28515625" bestFit="1" customWidth="1"/>
    <col min="10" max="10" width="20.42578125" bestFit="1" customWidth="1"/>
    <col min="11" max="11" width="11.28515625" bestFit="1" customWidth="1"/>
    <col min="12" max="12" width="12.28515625" bestFit="1" customWidth="1"/>
  </cols>
  <sheetData>
    <row r="1" spans="1:12" ht="41.25" customHeight="1" x14ac:dyDescent="0.35">
      <c r="A1" s="79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.75" x14ac:dyDescent="0.25">
      <c r="A2" s="12"/>
      <c r="B2" s="13" t="s">
        <v>0</v>
      </c>
      <c r="C2" s="13"/>
      <c r="D2" s="13" t="s">
        <v>1</v>
      </c>
      <c r="E2" s="13"/>
      <c r="F2" s="13" t="s">
        <v>2</v>
      </c>
      <c r="G2" s="14" t="s">
        <v>3</v>
      </c>
      <c r="H2" s="14" t="s">
        <v>4</v>
      </c>
      <c r="I2" s="14" t="s">
        <v>5</v>
      </c>
      <c r="J2" s="15" t="s">
        <v>6</v>
      </c>
      <c r="K2" s="15" t="s">
        <v>7</v>
      </c>
      <c r="L2" s="16" t="s">
        <v>8</v>
      </c>
    </row>
    <row r="3" spans="1:12" ht="15.75" x14ac:dyDescent="0.25">
      <c r="A3" s="17"/>
      <c r="B3" s="18" t="s">
        <v>10</v>
      </c>
      <c r="C3" s="18" t="s">
        <v>9</v>
      </c>
      <c r="D3" s="18"/>
      <c r="E3" s="18" t="s">
        <v>25</v>
      </c>
      <c r="F3" s="13"/>
      <c r="G3" s="19" t="s">
        <v>11</v>
      </c>
      <c r="H3" s="19" t="s">
        <v>12</v>
      </c>
      <c r="I3" s="19" t="s">
        <v>12</v>
      </c>
      <c r="J3" s="20" t="s">
        <v>13</v>
      </c>
      <c r="K3" s="20" t="s">
        <v>14</v>
      </c>
      <c r="L3" s="21" t="s">
        <v>15</v>
      </c>
    </row>
    <row r="4" spans="1:12" x14ac:dyDescent="0.2">
      <c r="A4" s="22"/>
      <c r="B4" s="37" t="s">
        <v>27</v>
      </c>
      <c r="C4" s="37" t="s">
        <v>28</v>
      </c>
      <c r="D4" s="11">
        <v>100000</v>
      </c>
      <c r="E4" s="7"/>
      <c r="F4" s="8">
        <f>D4/180</f>
        <v>555.55555555555554</v>
      </c>
      <c r="G4" s="9">
        <f>F4*20</f>
        <v>11111.111111111111</v>
      </c>
      <c r="H4" s="9">
        <f>G4*0.19</f>
        <v>2111.1111111111113</v>
      </c>
      <c r="I4" s="10">
        <f>G4+H4</f>
        <v>13222.222222222223</v>
      </c>
      <c r="J4" s="9">
        <f>F4*10</f>
        <v>5555.5555555555557</v>
      </c>
      <c r="K4" s="9">
        <f>J4*0.19</f>
        <v>1055.5555555555557</v>
      </c>
      <c r="L4" s="23">
        <f>J4+K4</f>
        <v>6611.1111111111113</v>
      </c>
    </row>
    <row r="5" spans="1:12" x14ac:dyDescent="0.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x14ac:dyDescent="0.2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25.5" customHeight="1" x14ac:dyDescent="0.2">
      <c r="A8" s="24"/>
      <c r="B8" s="47"/>
      <c r="C8" s="25"/>
      <c r="D8" s="25"/>
      <c r="E8" s="25"/>
      <c r="F8" s="25"/>
      <c r="G8" s="78" t="s">
        <v>16</v>
      </c>
      <c r="H8" s="78"/>
      <c r="I8" s="78"/>
      <c r="J8" s="78"/>
      <c r="K8" s="78"/>
      <c r="L8" s="27"/>
    </row>
    <row r="9" spans="1:12" x14ac:dyDescent="0.2">
      <c r="A9" s="24"/>
      <c r="B9" s="47"/>
      <c r="C9" s="25"/>
      <c r="D9" s="25"/>
      <c r="E9" s="25"/>
      <c r="F9" s="25"/>
      <c r="G9" s="78"/>
      <c r="H9" s="78"/>
      <c r="I9" s="78"/>
      <c r="J9" s="78"/>
      <c r="K9" s="78"/>
      <c r="L9" s="27"/>
    </row>
    <row r="10" spans="1:12" ht="15" x14ac:dyDescent="0.25">
      <c r="A10" s="24"/>
      <c r="B10" s="47" t="s">
        <v>43</v>
      </c>
      <c r="C10" s="25"/>
      <c r="D10" s="25"/>
      <c r="E10" s="25"/>
      <c r="F10" s="25"/>
      <c r="G10" s="28" t="s">
        <v>17</v>
      </c>
      <c r="H10" s="2">
        <f>D4</f>
        <v>100000</v>
      </c>
      <c r="I10" s="29" t="s">
        <v>44</v>
      </c>
      <c r="J10" s="3">
        <f>H10*1.03</f>
        <v>103000</v>
      </c>
      <c r="K10" s="6"/>
      <c r="L10" s="26"/>
    </row>
    <row r="11" spans="1:12" x14ac:dyDescent="0.2">
      <c r="A11" s="24"/>
      <c r="B11" s="25"/>
      <c r="C11" s="25"/>
      <c r="D11" s="25"/>
      <c r="E11" s="25"/>
      <c r="F11" s="25"/>
      <c r="G11" s="28" t="s">
        <v>2</v>
      </c>
      <c r="H11" s="4">
        <f>H10/180</f>
        <v>555.55555555555554</v>
      </c>
      <c r="I11" s="6"/>
      <c r="J11" s="3">
        <f>J10/180</f>
        <v>572.22222222222217</v>
      </c>
      <c r="K11" s="6"/>
      <c r="L11" s="26"/>
    </row>
    <row r="12" spans="1:12" x14ac:dyDescent="0.2">
      <c r="A12" s="24"/>
      <c r="B12" s="25"/>
      <c r="C12" s="25"/>
      <c r="D12" s="25"/>
      <c r="E12" s="25"/>
      <c r="F12" s="25"/>
      <c r="G12" s="28" t="s">
        <v>18</v>
      </c>
      <c r="H12" s="5">
        <v>0.19</v>
      </c>
      <c r="I12" s="6"/>
      <c r="J12" s="5">
        <f>0.19</f>
        <v>0.19</v>
      </c>
      <c r="K12" s="6"/>
      <c r="L12" s="30"/>
    </row>
    <row r="13" spans="1:12" x14ac:dyDescent="0.2">
      <c r="A13" s="24"/>
      <c r="B13" s="25"/>
      <c r="C13" s="25"/>
      <c r="D13" s="25"/>
      <c r="E13" s="25"/>
      <c r="F13" s="25"/>
      <c r="G13" s="28" t="s">
        <v>19</v>
      </c>
      <c r="H13" s="5"/>
      <c r="I13" s="6"/>
      <c r="J13" s="5"/>
      <c r="K13" s="6"/>
      <c r="L13" s="30"/>
    </row>
    <row r="14" spans="1:12" x14ac:dyDescent="0.2">
      <c r="A14" s="24"/>
      <c r="B14" s="25"/>
      <c r="C14" s="25"/>
      <c r="D14" s="25"/>
      <c r="E14" s="25"/>
      <c r="F14" s="25"/>
      <c r="G14" s="28"/>
      <c r="H14" s="6"/>
      <c r="I14" s="6"/>
      <c r="J14" s="6"/>
      <c r="K14" s="6"/>
      <c r="L14" s="30"/>
    </row>
    <row r="15" spans="1:12" x14ac:dyDescent="0.2">
      <c r="A15" s="24"/>
      <c r="B15" s="25"/>
      <c r="C15" s="25"/>
      <c r="D15" s="25"/>
      <c r="E15" s="25"/>
      <c r="F15" s="25"/>
      <c r="G15" s="31" t="s">
        <v>20</v>
      </c>
      <c r="H15" s="6"/>
      <c r="I15" s="6"/>
      <c r="J15" s="6"/>
      <c r="K15" s="6"/>
      <c r="L15" s="26"/>
    </row>
    <row r="16" spans="1:12" x14ac:dyDescent="0.2">
      <c r="A16" s="24"/>
      <c r="B16" s="25"/>
      <c r="C16" s="25"/>
      <c r="D16" s="25"/>
      <c r="E16" s="25"/>
      <c r="F16" s="25"/>
      <c r="G16" s="28" t="s">
        <v>21</v>
      </c>
      <c r="H16" s="28" t="s">
        <v>22</v>
      </c>
      <c r="I16" s="28" t="s">
        <v>7</v>
      </c>
      <c r="J16" s="28" t="s">
        <v>23</v>
      </c>
      <c r="K16" s="28" t="s">
        <v>8</v>
      </c>
      <c r="L16" s="26"/>
    </row>
    <row r="17" spans="1:12" x14ac:dyDescent="0.2">
      <c r="A17" s="24"/>
      <c r="B17" s="25"/>
      <c r="C17" s="25"/>
      <c r="D17" s="25"/>
      <c r="E17" s="25"/>
      <c r="F17" s="25"/>
      <c r="G17" s="5">
        <v>10</v>
      </c>
      <c r="H17" s="3">
        <f>G17*H11</f>
        <v>5555.5555555555557</v>
      </c>
      <c r="I17" s="3">
        <f>H17*H12</f>
        <v>1055.5555555555557</v>
      </c>
      <c r="J17" s="5"/>
      <c r="K17" s="3">
        <f>H17+I17+J17</f>
        <v>6611.1111111111113</v>
      </c>
      <c r="L17" s="26"/>
    </row>
    <row r="18" spans="1:12" x14ac:dyDescent="0.2">
      <c r="A18" s="24"/>
      <c r="B18" s="25"/>
      <c r="C18" s="25"/>
      <c r="D18" s="25"/>
      <c r="E18" s="25"/>
      <c r="F18" s="25"/>
      <c r="G18" s="6"/>
      <c r="H18" s="6"/>
      <c r="I18" s="6"/>
      <c r="J18" s="6"/>
      <c r="K18" s="6"/>
      <c r="L18" s="26"/>
    </row>
    <row r="19" spans="1:12" x14ac:dyDescent="0.2">
      <c r="A19" s="24"/>
      <c r="B19" s="25"/>
      <c r="C19" s="25"/>
      <c r="D19" s="25"/>
      <c r="E19" s="25"/>
      <c r="F19" s="25"/>
      <c r="G19" s="31" t="s">
        <v>24</v>
      </c>
      <c r="H19" s="6"/>
      <c r="I19" s="6"/>
      <c r="J19" s="6"/>
      <c r="K19" s="6"/>
      <c r="L19" s="26"/>
    </row>
    <row r="20" spans="1:12" ht="12.75" customHeight="1" x14ac:dyDescent="0.2">
      <c r="A20" s="24"/>
      <c r="B20" s="25"/>
      <c r="C20" s="25"/>
      <c r="D20" s="25"/>
      <c r="E20" s="25"/>
      <c r="F20" s="25"/>
      <c r="G20" s="28" t="s">
        <v>21</v>
      </c>
      <c r="H20" s="28" t="s">
        <v>22</v>
      </c>
      <c r="I20" s="28" t="s">
        <v>7</v>
      </c>
      <c r="J20" s="28" t="s">
        <v>23</v>
      </c>
      <c r="K20" s="28" t="s">
        <v>8</v>
      </c>
      <c r="L20" s="27"/>
    </row>
    <row r="21" spans="1:12" ht="13.5" thickBot="1" x14ac:dyDescent="0.25">
      <c r="A21" s="32"/>
      <c r="B21" s="33"/>
      <c r="C21" s="33"/>
      <c r="D21" s="33"/>
      <c r="E21" s="33"/>
      <c r="F21" s="33"/>
      <c r="G21" s="34">
        <v>0</v>
      </c>
      <c r="H21" s="35">
        <f>J11*G21</f>
        <v>0</v>
      </c>
      <c r="I21" s="35">
        <f>H21*J12</f>
        <v>0</v>
      </c>
      <c r="J21" s="34">
        <f>(H21+I21)*J13</f>
        <v>0</v>
      </c>
      <c r="K21" s="35">
        <f>H21+I21+J21</f>
        <v>0</v>
      </c>
      <c r="L21" s="36"/>
    </row>
    <row r="22" spans="1:12" ht="13.5" thickBot="1" x14ac:dyDescent="0.25">
      <c r="A22" s="1"/>
      <c r="B22" s="1"/>
      <c r="C22" s="1"/>
      <c r="D22" s="1"/>
      <c r="E22" s="1"/>
      <c r="F22" s="1"/>
      <c r="L22" s="1"/>
    </row>
    <row r="23" spans="1:12" ht="31.5" customHeight="1" x14ac:dyDescent="0.35">
      <c r="A23" s="82" t="s">
        <v>29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4"/>
    </row>
    <row r="24" spans="1:12" x14ac:dyDescent="0.2">
      <c r="A24" s="24"/>
      <c r="B24" s="25"/>
      <c r="C24" s="40" t="s">
        <v>1</v>
      </c>
      <c r="D24" s="41">
        <f>D4</f>
        <v>100000</v>
      </c>
      <c r="E24" s="25"/>
      <c r="F24" s="25"/>
      <c r="G24" s="47"/>
      <c r="H24" s="47"/>
      <c r="I24" s="47"/>
      <c r="J24" s="47"/>
      <c r="K24" s="47"/>
      <c r="L24" s="26"/>
    </row>
    <row r="25" spans="1:12" x14ac:dyDescent="0.2">
      <c r="A25" s="24"/>
      <c r="B25" s="25"/>
      <c r="C25" s="40" t="s">
        <v>18</v>
      </c>
      <c r="D25" s="42">
        <v>0.27700000000000002</v>
      </c>
      <c r="E25" s="25"/>
      <c r="F25" s="25"/>
      <c r="G25" s="47"/>
      <c r="H25" s="47"/>
      <c r="I25" s="47"/>
      <c r="J25" s="47"/>
      <c r="K25" s="47"/>
      <c r="L25" s="26"/>
    </row>
    <row r="26" spans="1:12" ht="27" customHeight="1" x14ac:dyDescent="0.2">
      <c r="A26" s="24"/>
      <c r="B26" s="25"/>
      <c r="C26" s="25"/>
      <c r="D26" s="25"/>
      <c r="E26" s="25"/>
      <c r="F26" s="43" t="s">
        <v>30</v>
      </c>
      <c r="G26" s="43" t="s">
        <v>22</v>
      </c>
      <c r="H26" s="43" t="s">
        <v>31</v>
      </c>
      <c r="I26" s="44" t="s">
        <v>32</v>
      </c>
      <c r="J26" s="47"/>
      <c r="K26" s="47"/>
      <c r="L26" s="26"/>
    </row>
    <row r="27" spans="1:12" x14ac:dyDescent="0.2">
      <c r="A27" s="24"/>
      <c r="B27" s="25"/>
      <c r="C27" s="48"/>
      <c r="D27" s="49"/>
      <c r="E27" s="25"/>
      <c r="F27" s="45">
        <v>0.05</v>
      </c>
      <c r="G27" s="46">
        <f>$D$24*F27</f>
        <v>5000</v>
      </c>
      <c r="H27" s="46">
        <f>G27*$D$25</f>
        <v>1385.0000000000002</v>
      </c>
      <c r="I27" s="46">
        <f>G27+H27</f>
        <v>6385</v>
      </c>
      <c r="J27" s="47"/>
      <c r="K27" s="47"/>
      <c r="L27" s="26"/>
    </row>
    <row r="28" spans="1:12" x14ac:dyDescent="0.2">
      <c r="A28" s="24"/>
      <c r="B28" s="25"/>
      <c r="C28" s="48"/>
      <c r="D28" s="25"/>
      <c r="E28" s="25"/>
      <c r="F28" s="45">
        <v>0.1</v>
      </c>
      <c r="G28" s="46">
        <f t="shared" ref="G28:G36" si="0">$D$24*F28</f>
        <v>10000</v>
      </c>
      <c r="H28" s="46">
        <f t="shared" ref="H28:H36" si="1">G28*$D$25</f>
        <v>2770.0000000000005</v>
      </c>
      <c r="I28" s="46">
        <f t="shared" ref="I28:I36" si="2">G28+H28</f>
        <v>12770</v>
      </c>
      <c r="J28" s="47"/>
      <c r="K28" s="47"/>
      <c r="L28" s="26"/>
    </row>
    <row r="29" spans="1:12" x14ac:dyDescent="0.2">
      <c r="A29" s="24"/>
      <c r="B29" s="25"/>
      <c r="C29" s="48"/>
      <c r="D29" s="25"/>
      <c r="E29" s="25"/>
      <c r="F29" s="45">
        <v>0.15</v>
      </c>
      <c r="G29" s="46">
        <f t="shared" si="0"/>
        <v>15000</v>
      </c>
      <c r="H29" s="46">
        <f t="shared" si="1"/>
        <v>4155</v>
      </c>
      <c r="I29" s="46">
        <f t="shared" si="2"/>
        <v>19155</v>
      </c>
      <c r="J29" s="47"/>
      <c r="K29" s="47"/>
      <c r="L29" s="26"/>
    </row>
    <row r="30" spans="1:12" x14ac:dyDescent="0.2">
      <c r="A30" s="24"/>
      <c r="B30" s="25"/>
      <c r="C30" s="48"/>
      <c r="D30" s="25"/>
      <c r="E30" s="25"/>
      <c r="F30" s="45">
        <v>0.2</v>
      </c>
      <c r="G30" s="46">
        <f t="shared" si="0"/>
        <v>20000</v>
      </c>
      <c r="H30" s="46">
        <f t="shared" si="1"/>
        <v>5540.0000000000009</v>
      </c>
      <c r="I30" s="46">
        <f t="shared" si="2"/>
        <v>25540</v>
      </c>
      <c r="J30" s="47"/>
      <c r="K30" s="47"/>
      <c r="L30" s="26"/>
    </row>
    <row r="31" spans="1:12" x14ac:dyDescent="0.2">
      <c r="A31" s="24"/>
      <c r="B31" s="25"/>
      <c r="C31" s="48"/>
      <c r="D31" s="25"/>
      <c r="E31" s="25"/>
      <c r="F31" s="45">
        <v>0.25</v>
      </c>
      <c r="G31" s="46">
        <f t="shared" si="0"/>
        <v>25000</v>
      </c>
      <c r="H31" s="46">
        <f t="shared" si="1"/>
        <v>6925.0000000000009</v>
      </c>
      <c r="I31" s="46">
        <f t="shared" si="2"/>
        <v>31925</v>
      </c>
      <c r="J31" s="47"/>
      <c r="K31" s="47"/>
      <c r="L31" s="26"/>
    </row>
    <row r="32" spans="1:12" x14ac:dyDescent="0.2">
      <c r="A32" s="24"/>
      <c r="B32" s="25"/>
      <c r="C32" s="48"/>
      <c r="D32" s="25"/>
      <c r="E32" s="25"/>
      <c r="F32" s="45">
        <v>0.3</v>
      </c>
      <c r="G32" s="46">
        <f t="shared" si="0"/>
        <v>30000</v>
      </c>
      <c r="H32" s="46">
        <f t="shared" si="1"/>
        <v>8310</v>
      </c>
      <c r="I32" s="46">
        <f t="shared" si="2"/>
        <v>38310</v>
      </c>
      <c r="J32" s="47"/>
      <c r="K32" s="47"/>
      <c r="L32" s="26"/>
    </row>
    <row r="33" spans="1:12" x14ac:dyDescent="0.2">
      <c r="A33" s="24"/>
      <c r="B33" s="25"/>
      <c r="C33" s="48"/>
      <c r="D33" s="25"/>
      <c r="E33" s="25"/>
      <c r="F33" s="45">
        <v>0.35</v>
      </c>
      <c r="G33" s="46">
        <f t="shared" si="0"/>
        <v>35000</v>
      </c>
      <c r="H33" s="46">
        <f t="shared" si="1"/>
        <v>9695</v>
      </c>
      <c r="I33" s="46">
        <f t="shared" si="2"/>
        <v>44695</v>
      </c>
      <c r="J33" s="47"/>
      <c r="K33" s="47"/>
      <c r="L33" s="26"/>
    </row>
    <row r="34" spans="1:12" x14ac:dyDescent="0.2">
      <c r="A34" s="50"/>
      <c r="B34" s="47"/>
      <c r="C34" s="48"/>
      <c r="D34" s="47"/>
      <c r="E34" s="47"/>
      <c r="F34" s="45">
        <v>0.4</v>
      </c>
      <c r="G34" s="46">
        <f t="shared" si="0"/>
        <v>40000</v>
      </c>
      <c r="H34" s="46">
        <f t="shared" si="1"/>
        <v>11080.000000000002</v>
      </c>
      <c r="I34" s="46">
        <f t="shared" si="2"/>
        <v>51080</v>
      </c>
      <c r="J34" s="47"/>
      <c r="K34" s="47"/>
      <c r="L34" s="51"/>
    </row>
    <row r="35" spans="1:12" x14ac:dyDescent="0.2">
      <c r="A35" s="50"/>
      <c r="B35" s="47"/>
      <c r="C35" s="48"/>
      <c r="D35" s="47"/>
      <c r="E35" s="47"/>
      <c r="F35" s="45">
        <v>0.45</v>
      </c>
      <c r="G35" s="46">
        <f t="shared" si="0"/>
        <v>45000</v>
      </c>
      <c r="H35" s="46">
        <f t="shared" si="1"/>
        <v>12465.000000000002</v>
      </c>
      <c r="I35" s="46">
        <f t="shared" si="2"/>
        <v>57465</v>
      </c>
      <c r="J35" s="47"/>
      <c r="K35" s="47"/>
      <c r="L35" s="51"/>
    </row>
    <row r="36" spans="1:12" x14ac:dyDescent="0.2">
      <c r="A36" s="50"/>
      <c r="B36" s="47"/>
      <c r="C36" s="48"/>
      <c r="D36" s="47"/>
      <c r="E36" s="47"/>
      <c r="F36" s="45">
        <v>0.5</v>
      </c>
      <c r="G36" s="46">
        <f t="shared" si="0"/>
        <v>50000</v>
      </c>
      <c r="H36" s="46">
        <f t="shared" si="1"/>
        <v>13850.000000000002</v>
      </c>
      <c r="I36" s="46">
        <f t="shared" si="2"/>
        <v>63850</v>
      </c>
      <c r="J36" s="47"/>
      <c r="K36" s="47"/>
      <c r="L36" s="51"/>
    </row>
    <row r="37" spans="1:12" x14ac:dyDescent="0.2">
      <c r="A37" s="5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51"/>
    </row>
    <row r="38" spans="1:12" ht="13.5" thickBot="1" x14ac:dyDescent="0.2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4"/>
    </row>
    <row r="40" spans="1:12" x14ac:dyDescent="0.2">
      <c r="A40" s="55" t="s">
        <v>46</v>
      </c>
    </row>
  </sheetData>
  <mergeCells count="3">
    <mergeCell ref="G8:K9"/>
    <mergeCell ref="A1:L1"/>
    <mergeCell ref="A23:L2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Q36" sqref="Q36"/>
    </sheetView>
  </sheetViews>
  <sheetFormatPr defaultRowHeight="12.75" x14ac:dyDescent="0.2"/>
  <cols>
    <col min="3" max="3" width="11.140625" bestFit="1" customWidth="1"/>
    <col min="4" max="4" width="9.42578125" bestFit="1" customWidth="1"/>
    <col min="5" max="5" width="14.85546875" customWidth="1"/>
    <col min="6" max="6" width="11.28515625" bestFit="1" customWidth="1"/>
    <col min="7" max="7" width="10.28515625" bestFit="1" customWidth="1"/>
    <col min="8" max="8" width="14" customWidth="1"/>
    <col min="9" max="9" width="11.28515625" bestFit="1" customWidth="1"/>
    <col min="10" max="10" width="10.28515625" bestFit="1" customWidth="1"/>
    <col min="11" max="11" width="13" customWidth="1"/>
    <col min="13" max="13" width="16.28515625" customWidth="1"/>
    <col min="14" max="14" width="15.85546875" customWidth="1"/>
  </cols>
  <sheetData>
    <row r="1" spans="1:12" ht="15" x14ac:dyDescent="0.2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x14ac:dyDescent="0.2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x14ac:dyDescent="0.2">
      <c r="A3" s="55" t="s">
        <v>42</v>
      </c>
      <c r="B3" s="55"/>
      <c r="C3" s="55"/>
      <c r="D3" s="55"/>
      <c r="F3" s="73"/>
      <c r="G3" s="73"/>
      <c r="H3" s="73"/>
      <c r="I3" s="73"/>
      <c r="J3" s="73"/>
      <c r="K3" s="73"/>
    </row>
    <row r="4" spans="1:12" x14ac:dyDescent="0.2">
      <c r="A4" s="55" t="s">
        <v>45</v>
      </c>
      <c r="B4" s="55"/>
      <c r="C4" s="55"/>
      <c r="D4" s="55"/>
      <c r="F4" s="74"/>
      <c r="G4" s="74"/>
      <c r="H4" s="74"/>
      <c r="I4" s="74"/>
      <c r="J4" s="74"/>
      <c r="K4" s="74"/>
    </row>
    <row r="5" spans="1:12" x14ac:dyDescent="0.2">
      <c r="A5" t="s">
        <v>52</v>
      </c>
      <c r="F5" s="73"/>
      <c r="G5" s="73"/>
      <c r="H5" s="73"/>
      <c r="I5" s="73"/>
      <c r="J5" s="73"/>
      <c r="K5" s="73"/>
    </row>
    <row r="6" spans="1:12" x14ac:dyDescent="0.2">
      <c r="A6" s="1"/>
      <c r="F6" s="75"/>
      <c r="G6" s="75"/>
      <c r="H6" s="75"/>
      <c r="I6" s="75"/>
      <c r="J6" s="75"/>
      <c r="K6" s="75"/>
    </row>
    <row r="7" spans="1:12" ht="13.5" thickBot="1" x14ac:dyDescent="0.2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2" s="57" customFormat="1" ht="13.5" customHeight="1" x14ac:dyDescent="0.2">
      <c r="A8" s="25"/>
      <c r="B8" s="47"/>
      <c r="C8" s="85" t="s">
        <v>33</v>
      </c>
      <c r="D8" s="86"/>
      <c r="E8" s="87"/>
      <c r="F8" s="85" t="s">
        <v>35</v>
      </c>
      <c r="G8" s="86"/>
      <c r="H8" s="87"/>
      <c r="I8" s="85" t="s">
        <v>34</v>
      </c>
      <c r="J8" s="86"/>
      <c r="K8" s="87"/>
    </row>
    <row r="9" spans="1:12" ht="26.25" thickBot="1" x14ac:dyDescent="0.25">
      <c r="A9" s="58"/>
      <c r="B9" s="58"/>
      <c r="C9" s="70" t="s">
        <v>22</v>
      </c>
      <c r="D9" s="44" t="s">
        <v>7</v>
      </c>
      <c r="E9" s="71" t="s">
        <v>41</v>
      </c>
      <c r="F9" s="70" t="s">
        <v>22</v>
      </c>
      <c r="G9" s="44" t="s">
        <v>7</v>
      </c>
      <c r="H9" s="71" t="s">
        <v>39</v>
      </c>
      <c r="I9" s="72" t="s">
        <v>22</v>
      </c>
      <c r="J9" s="44" t="s">
        <v>7</v>
      </c>
      <c r="K9" s="71" t="s">
        <v>39</v>
      </c>
      <c r="L9" s="56"/>
    </row>
    <row r="10" spans="1:12" x14ac:dyDescent="0.2">
      <c r="A10" s="38" t="s">
        <v>36</v>
      </c>
      <c r="B10" s="66"/>
      <c r="C10" s="63">
        <v>844.66</v>
      </c>
      <c r="D10" s="59">
        <f>C10*0.12</f>
        <v>101.35919999999999</v>
      </c>
      <c r="E10" s="60">
        <v>860</v>
      </c>
      <c r="F10" s="64">
        <f>C10*2</f>
        <v>1689.32</v>
      </c>
      <c r="G10" s="59">
        <f>F10*0.12</f>
        <v>202.71839999999997</v>
      </c>
      <c r="H10" s="60">
        <v>860</v>
      </c>
      <c r="I10" s="77">
        <f>C10*3</f>
        <v>2533.98</v>
      </c>
      <c r="J10" s="59">
        <f>I10*0.12</f>
        <v>304.07760000000002</v>
      </c>
      <c r="K10" s="60">
        <v>860</v>
      </c>
      <c r="L10" s="56"/>
    </row>
    <row r="11" spans="1:12" x14ac:dyDescent="0.2">
      <c r="A11" s="67" t="s">
        <v>37</v>
      </c>
      <c r="B11" s="68"/>
      <c r="C11" s="64">
        <f>C10*4.5</f>
        <v>3800.97</v>
      </c>
      <c r="D11" s="59">
        <f t="shared" ref="D11:D13" si="0">C11*0.12</f>
        <v>456.11639999999994</v>
      </c>
      <c r="E11" s="60">
        <f>860*5</f>
        <v>4300</v>
      </c>
      <c r="F11" s="64">
        <f>F10*4.5</f>
        <v>7601.94</v>
      </c>
      <c r="G11" s="59">
        <f t="shared" ref="G11:G13" si="1">F11*0.12</f>
        <v>912.23279999999988</v>
      </c>
      <c r="H11" s="60">
        <f>860*5</f>
        <v>4300</v>
      </c>
      <c r="I11" s="59">
        <f>I10*4.5</f>
        <v>11402.91</v>
      </c>
      <c r="J11" s="59">
        <f t="shared" ref="J11:J13" si="2">I11*0.12</f>
        <v>1368.3491999999999</v>
      </c>
      <c r="K11" s="60">
        <f>860*5</f>
        <v>4300</v>
      </c>
      <c r="L11" s="56"/>
    </row>
    <row r="12" spans="1:12" x14ac:dyDescent="0.2">
      <c r="A12" s="67" t="s">
        <v>40</v>
      </c>
      <c r="B12" s="68"/>
      <c r="C12" s="76">
        <f>C10*9</f>
        <v>7601.94</v>
      </c>
      <c r="D12" s="59">
        <f t="shared" si="0"/>
        <v>912.23279999999988</v>
      </c>
      <c r="E12" s="60">
        <f>860*10</f>
        <v>8600</v>
      </c>
      <c r="F12" s="64">
        <f>F10*9</f>
        <v>15203.88</v>
      </c>
      <c r="G12" s="59">
        <f t="shared" si="1"/>
        <v>1824.4655999999998</v>
      </c>
      <c r="H12" s="60">
        <f>860*10</f>
        <v>8600</v>
      </c>
      <c r="I12" s="59">
        <f>I10*9</f>
        <v>22805.82</v>
      </c>
      <c r="J12" s="59">
        <f t="shared" si="2"/>
        <v>2736.6983999999998</v>
      </c>
      <c r="K12" s="60">
        <f>860*10</f>
        <v>8600</v>
      </c>
      <c r="L12" s="56"/>
    </row>
    <row r="13" spans="1:12" ht="13.5" thickBot="1" x14ac:dyDescent="0.25">
      <c r="A13" s="39" t="s">
        <v>38</v>
      </c>
      <c r="B13" s="69"/>
      <c r="C13" s="65">
        <f>C12/180*65</f>
        <v>2745.145</v>
      </c>
      <c r="D13" s="61">
        <f t="shared" si="0"/>
        <v>329.41739999999999</v>
      </c>
      <c r="E13" s="62">
        <f>860*4</f>
        <v>3440</v>
      </c>
      <c r="F13" s="65">
        <f>F12/180*65</f>
        <v>5490.29</v>
      </c>
      <c r="G13" s="61">
        <f t="shared" si="1"/>
        <v>658.83479999999997</v>
      </c>
      <c r="H13" s="62">
        <f>860*4</f>
        <v>3440</v>
      </c>
      <c r="I13" s="61">
        <f>I12/180*65</f>
        <v>8235.4349999999995</v>
      </c>
      <c r="J13" s="61">
        <f t="shared" si="2"/>
        <v>988.2521999999999</v>
      </c>
      <c r="K13" s="62">
        <f>860*4</f>
        <v>3440</v>
      </c>
    </row>
    <row r="15" spans="1:12" ht="13.5" thickBot="1" x14ac:dyDescent="0.25">
      <c r="A15" s="88" t="s">
        <v>48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2" s="57" customFormat="1" ht="14.25" customHeight="1" x14ac:dyDescent="0.2">
      <c r="A16" s="25"/>
      <c r="B16" s="47"/>
      <c r="C16" s="85" t="s">
        <v>33</v>
      </c>
      <c r="D16" s="86"/>
      <c r="E16" s="87"/>
      <c r="F16" s="85" t="s">
        <v>35</v>
      </c>
      <c r="G16" s="86"/>
      <c r="H16" s="87"/>
      <c r="I16" s="85" t="s">
        <v>34</v>
      </c>
      <c r="J16" s="86"/>
      <c r="K16" s="87"/>
    </row>
    <row r="17" spans="1:13" ht="26.25" thickBot="1" x14ac:dyDescent="0.25">
      <c r="A17" s="58"/>
      <c r="B17" s="58"/>
      <c r="C17" s="70" t="s">
        <v>22</v>
      </c>
      <c r="D17" s="44" t="s">
        <v>7</v>
      </c>
      <c r="E17" s="71" t="s">
        <v>41</v>
      </c>
      <c r="F17" s="70" t="s">
        <v>22</v>
      </c>
      <c r="G17" s="44" t="s">
        <v>7</v>
      </c>
      <c r="H17" s="71" t="s">
        <v>39</v>
      </c>
      <c r="I17" s="72" t="s">
        <v>22</v>
      </c>
      <c r="J17" s="44" t="s">
        <v>7</v>
      </c>
      <c r="K17" s="71" t="s">
        <v>39</v>
      </c>
      <c r="L17" s="56"/>
      <c r="M17" s="56"/>
    </row>
    <row r="18" spans="1:13" x14ac:dyDescent="0.2">
      <c r="A18" s="38" t="s">
        <v>36</v>
      </c>
      <c r="B18" s="66"/>
      <c r="C18" s="63">
        <v>888.11</v>
      </c>
      <c r="D18" s="59">
        <f>C18*0.12</f>
        <v>106.5732</v>
      </c>
      <c r="E18" s="60">
        <v>860</v>
      </c>
      <c r="F18" s="76">
        <f>C18*2</f>
        <v>1776.22</v>
      </c>
      <c r="G18" s="59">
        <f>F18*0.12</f>
        <v>213.1464</v>
      </c>
      <c r="H18" s="60">
        <v>860</v>
      </c>
      <c r="I18" s="77">
        <f>C18*3</f>
        <v>2664.33</v>
      </c>
      <c r="J18" s="59">
        <f>I18*0.12</f>
        <v>319.71959999999996</v>
      </c>
      <c r="K18" s="60">
        <v>860</v>
      </c>
      <c r="L18" s="56"/>
      <c r="M18" s="56"/>
    </row>
    <row r="19" spans="1:13" x14ac:dyDescent="0.2">
      <c r="A19" s="67" t="s">
        <v>37</v>
      </c>
      <c r="B19" s="68"/>
      <c r="C19" s="64">
        <f>C18*4.5</f>
        <v>3996.4949999999999</v>
      </c>
      <c r="D19" s="59">
        <f t="shared" ref="D19:D21" si="3">C19*0.12</f>
        <v>479.57939999999996</v>
      </c>
      <c r="E19" s="60">
        <f>860*5</f>
        <v>4300</v>
      </c>
      <c r="F19" s="64">
        <f>F18*4.5</f>
        <v>7992.99</v>
      </c>
      <c r="G19" s="59">
        <f t="shared" ref="G19:G21" si="4">F19*0.12</f>
        <v>959.15879999999993</v>
      </c>
      <c r="H19" s="60">
        <f>860*5</f>
        <v>4300</v>
      </c>
      <c r="I19" s="59">
        <f>I18*4.5</f>
        <v>11989.485000000001</v>
      </c>
      <c r="J19" s="59">
        <f t="shared" ref="J19:J21" si="5">I19*0.12</f>
        <v>1438.7382</v>
      </c>
      <c r="K19" s="60">
        <f>860*5</f>
        <v>4300</v>
      </c>
      <c r="L19" s="56"/>
      <c r="M19" s="56"/>
    </row>
    <row r="20" spans="1:13" x14ac:dyDescent="0.2">
      <c r="A20" s="67" t="s">
        <v>40</v>
      </c>
      <c r="B20" s="68"/>
      <c r="C20" s="64">
        <f>C18*9</f>
        <v>7992.99</v>
      </c>
      <c r="D20" s="59">
        <f t="shared" si="3"/>
        <v>959.15879999999993</v>
      </c>
      <c r="E20" s="60">
        <f>860*10</f>
        <v>8600</v>
      </c>
      <c r="F20" s="64">
        <f>F18*9</f>
        <v>15985.98</v>
      </c>
      <c r="G20" s="59">
        <f t="shared" si="4"/>
        <v>1918.3175999999999</v>
      </c>
      <c r="H20" s="60">
        <f>860*10</f>
        <v>8600</v>
      </c>
      <c r="I20" s="59">
        <f>I18*9</f>
        <v>23978.97</v>
      </c>
      <c r="J20" s="59">
        <f t="shared" si="5"/>
        <v>2877.4764</v>
      </c>
      <c r="K20" s="60">
        <f>860*10</f>
        <v>8600</v>
      </c>
      <c r="L20" s="56"/>
      <c r="M20" s="56"/>
    </row>
    <row r="21" spans="1:13" ht="13.5" thickBot="1" x14ac:dyDescent="0.25">
      <c r="A21" s="39" t="s">
        <v>38</v>
      </c>
      <c r="B21" s="69"/>
      <c r="C21" s="65">
        <f>C20/180*65</f>
        <v>2886.3574999999996</v>
      </c>
      <c r="D21" s="61">
        <f t="shared" si="3"/>
        <v>346.36289999999997</v>
      </c>
      <c r="E21" s="62">
        <f>860*4</f>
        <v>3440</v>
      </c>
      <c r="F21" s="65">
        <f>F20/180*65</f>
        <v>5772.7149999999992</v>
      </c>
      <c r="G21" s="61">
        <f t="shared" si="4"/>
        <v>692.72579999999994</v>
      </c>
      <c r="H21" s="62">
        <f>860*4</f>
        <v>3440</v>
      </c>
      <c r="I21" s="61">
        <f>I20/180*65</f>
        <v>8659.0725000000002</v>
      </c>
      <c r="J21" s="59">
        <f t="shared" si="5"/>
        <v>1039.0887</v>
      </c>
      <c r="K21" s="62">
        <f>860*4</f>
        <v>3440</v>
      </c>
    </row>
    <row r="24" spans="1:13" ht="13.5" thickBot="1" x14ac:dyDescent="0.25">
      <c r="A24" s="88" t="s">
        <v>49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3" x14ac:dyDescent="0.2">
      <c r="A25" s="25"/>
      <c r="B25" s="47"/>
      <c r="C25" s="85" t="s">
        <v>33</v>
      </c>
      <c r="D25" s="86"/>
      <c r="E25" s="87"/>
      <c r="F25" s="85" t="s">
        <v>35</v>
      </c>
      <c r="G25" s="86"/>
      <c r="H25" s="87"/>
      <c r="I25" s="85" t="s">
        <v>34</v>
      </c>
      <c r="J25" s="86"/>
      <c r="K25" s="87"/>
    </row>
    <row r="26" spans="1:13" ht="26.25" thickBot="1" x14ac:dyDescent="0.25">
      <c r="A26" s="58"/>
      <c r="B26" s="58"/>
      <c r="C26" s="70" t="s">
        <v>22</v>
      </c>
      <c r="D26" s="44" t="s">
        <v>7</v>
      </c>
      <c r="E26" s="71" t="s">
        <v>41</v>
      </c>
      <c r="F26" s="70" t="s">
        <v>22</v>
      </c>
      <c r="G26" s="44" t="s">
        <v>7</v>
      </c>
      <c r="H26" s="71" t="s">
        <v>39</v>
      </c>
      <c r="I26" s="72" t="s">
        <v>22</v>
      </c>
      <c r="J26" s="44" t="s">
        <v>7</v>
      </c>
      <c r="K26" s="71" t="s">
        <v>39</v>
      </c>
    </row>
    <row r="27" spans="1:13" x14ac:dyDescent="0.2">
      <c r="A27" s="38" t="s">
        <v>36</v>
      </c>
      <c r="B27" s="66"/>
      <c r="C27" s="63">
        <v>928.65</v>
      </c>
      <c r="D27" s="59">
        <f>C27*0.12</f>
        <v>111.43799999999999</v>
      </c>
      <c r="E27" s="60">
        <v>860</v>
      </c>
      <c r="F27" s="64">
        <f>C27*2</f>
        <v>1857.3</v>
      </c>
      <c r="G27" s="59">
        <f>F27*0.12</f>
        <v>222.87599999999998</v>
      </c>
      <c r="H27" s="60">
        <v>860</v>
      </c>
      <c r="I27" s="59">
        <f>C27*3</f>
        <v>2785.95</v>
      </c>
      <c r="J27" s="59">
        <f>I27*0.12</f>
        <v>334.31399999999996</v>
      </c>
      <c r="K27" s="60">
        <v>860</v>
      </c>
    </row>
    <row r="28" spans="1:13" x14ac:dyDescent="0.2">
      <c r="A28" s="67" t="s">
        <v>37</v>
      </c>
      <c r="B28" s="68"/>
      <c r="C28" s="64">
        <f>C27*4.5</f>
        <v>4178.9250000000002</v>
      </c>
      <c r="D28" s="59">
        <f t="shared" ref="D28:D30" si="6">C28*0.12</f>
        <v>501.471</v>
      </c>
      <c r="E28" s="60">
        <f>860*5</f>
        <v>4300</v>
      </c>
      <c r="F28" s="64">
        <f>F27*4.5</f>
        <v>8357.85</v>
      </c>
      <c r="G28" s="59">
        <f t="shared" ref="G28:G30" si="7">F28*0.12</f>
        <v>1002.942</v>
      </c>
      <c r="H28" s="60">
        <f>860*5</f>
        <v>4300</v>
      </c>
      <c r="I28" s="59">
        <f>I27*4.5</f>
        <v>12536.775</v>
      </c>
      <c r="J28" s="59">
        <f t="shared" ref="J28:J30" si="8">I28*0.12</f>
        <v>1504.413</v>
      </c>
      <c r="K28" s="60">
        <f>860*5</f>
        <v>4300</v>
      </c>
    </row>
    <row r="29" spans="1:13" x14ac:dyDescent="0.2">
      <c r="A29" s="67" t="s">
        <v>40</v>
      </c>
      <c r="B29" s="68"/>
      <c r="C29" s="64">
        <f>C27*9</f>
        <v>8357.85</v>
      </c>
      <c r="D29" s="59">
        <f t="shared" si="6"/>
        <v>1002.942</v>
      </c>
      <c r="E29" s="60">
        <f>860*10</f>
        <v>8600</v>
      </c>
      <c r="F29" s="64">
        <f>F27*9</f>
        <v>16715.7</v>
      </c>
      <c r="G29" s="59">
        <f t="shared" si="7"/>
        <v>2005.884</v>
      </c>
      <c r="H29" s="60">
        <f>860*10</f>
        <v>8600</v>
      </c>
      <c r="I29" s="59">
        <f>I27*9</f>
        <v>25073.55</v>
      </c>
      <c r="J29" s="59">
        <f t="shared" si="8"/>
        <v>3008.826</v>
      </c>
      <c r="K29" s="60">
        <f>860*10</f>
        <v>8600</v>
      </c>
    </row>
    <row r="30" spans="1:13" ht="13.5" thickBot="1" x14ac:dyDescent="0.25">
      <c r="A30" s="39" t="s">
        <v>38</v>
      </c>
      <c r="B30" s="69"/>
      <c r="C30" s="65">
        <f>C29/180*65</f>
        <v>3018.1125000000002</v>
      </c>
      <c r="D30" s="61">
        <f t="shared" si="6"/>
        <v>362.17349999999999</v>
      </c>
      <c r="E30" s="62">
        <f>860*4</f>
        <v>3440</v>
      </c>
      <c r="F30" s="65">
        <f>F29/180*65</f>
        <v>6036.2250000000004</v>
      </c>
      <c r="G30" s="61">
        <f t="shared" si="7"/>
        <v>724.34699999999998</v>
      </c>
      <c r="H30" s="62">
        <f>860*4</f>
        <v>3440</v>
      </c>
      <c r="I30" s="61">
        <f>I29/180*65</f>
        <v>9054.3374999999996</v>
      </c>
      <c r="J30" s="61">
        <f t="shared" si="8"/>
        <v>1086.5204999999999</v>
      </c>
      <c r="K30" s="62">
        <f>860*4</f>
        <v>3440</v>
      </c>
    </row>
    <row r="33" spans="1:11" ht="13.5" thickBot="1" x14ac:dyDescent="0.25">
      <c r="A33" s="88" t="s">
        <v>50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x14ac:dyDescent="0.2">
      <c r="A34" s="25"/>
      <c r="B34" s="47"/>
      <c r="C34" s="85" t="s">
        <v>33</v>
      </c>
      <c r="D34" s="86"/>
      <c r="E34" s="87"/>
      <c r="F34" s="85" t="s">
        <v>35</v>
      </c>
      <c r="G34" s="86"/>
      <c r="H34" s="87"/>
      <c r="I34" s="85" t="s">
        <v>34</v>
      </c>
      <c r="J34" s="86"/>
      <c r="K34" s="87"/>
    </row>
    <row r="35" spans="1:11" ht="26.25" thickBot="1" x14ac:dyDescent="0.25">
      <c r="A35" s="58"/>
      <c r="B35" s="58"/>
      <c r="C35" s="70" t="s">
        <v>22</v>
      </c>
      <c r="D35" s="44" t="s">
        <v>7</v>
      </c>
      <c r="E35" s="71" t="s">
        <v>41</v>
      </c>
      <c r="F35" s="70" t="s">
        <v>22</v>
      </c>
      <c r="G35" s="44" t="s">
        <v>7</v>
      </c>
      <c r="H35" s="71" t="s">
        <v>39</v>
      </c>
      <c r="I35" s="72" t="s">
        <v>22</v>
      </c>
      <c r="J35" s="44" t="s">
        <v>7</v>
      </c>
      <c r="K35" s="71" t="s">
        <v>39</v>
      </c>
    </row>
    <row r="36" spans="1:11" x14ac:dyDescent="0.2">
      <c r="A36" s="38" t="s">
        <v>36</v>
      </c>
      <c r="B36" s="66"/>
      <c r="C36" s="63">
        <v>968.85</v>
      </c>
      <c r="D36" s="59">
        <f>C36*0.088</f>
        <v>85.258799999999994</v>
      </c>
      <c r="E36" s="60">
        <v>860</v>
      </c>
      <c r="F36" s="64">
        <f>C36*2</f>
        <v>1937.7</v>
      </c>
      <c r="G36" s="59">
        <f>F36*0.088</f>
        <v>170.51759999999999</v>
      </c>
      <c r="H36" s="60">
        <v>860</v>
      </c>
      <c r="I36" s="59">
        <f>C36*3</f>
        <v>2906.55</v>
      </c>
      <c r="J36" s="59">
        <f>I36*0.088</f>
        <v>255.7764</v>
      </c>
      <c r="K36" s="60">
        <v>860</v>
      </c>
    </row>
    <row r="37" spans="1:11" x14ac:dyDescent="0.2">
      <c r="A37" s="67" t="s">
        <v>37</v>
      </c>
      <c r="B37" s="68"/>
      <c r="C37" s="64">
        <f>C36*4.5</f>
        <v>4359.8249999999998</v>
      </c>
      <c r="D37" s="59">
        <f t="shared" ref="D37:D39" si="9">C37*0.088</f>
        <v>383.66459999999995</v>
      </c>
      <c r="E37" s="60">
        <f>860*5</f>
        <v>4300</v>
      </c>
      <c r="F37" s="64">
        <f>F36*4.5</f>
        <v>8719.65</v>
      </c>
      <c r="G37" s="59">
        <f t="shared" ref="G37:G39" si="10">F37*0.088</f>
        <v>767.3291999999999</v>
      </c>
      <c r="H37" s="60">
        <f>860*5</f>
        <v>4300</v>
      </c>
      <c r="I37" s="59">
        <f>I36*4.5</f>
        <v>13079.475</v>
      </c>
      <c r="J37" s="59">
        <f t="shared" ref="J37:J39" si="11">I37*0.088</f>
        <v>1150.9938</v>
      </c>
      <c r="K37" s="60">
        <f>860*5</f>
        <v>4300</v>
      </c>
    </row>
    <row r="38" spans="1:11" x14ac:dyDescent="0.2">
      <c r="A38" s="67" t="s">
        <v>40</v>
      </c>
      <c r="B38" s="68"/>
      <c r="C38" s="64">
        <f>C36*9</f>
        <v>8719.65</v>
      </c>
      <c r="D38" s="59">
        <f t="shared" si="9"/>
        <v>767.3291999999999</v>
      </c>
      <c r="E38" s="60">
        <f>860*10</f>
        <v>8600</v>
      </c>
      <c r="F38" s="64">
        <f>F36*9</f>
        <v>17439.3</v>
      </c>
      <c r="G38" s="59">
        <f t="shared" si="10"/>
        <v>1534.6583999999998</v>
      </c>
      <c r="H38" s="60">
        <f>860*10</f>
        <v>8600</v>
      </c>
      <c r="I38" s="59">
        <f>I36*9</f>
        <v>26158.95</v>
      </c>
      <c r="J38" s="59">
        <f t="shared" si="11"/>
        <v>2301.9875999999999</v>
      </c>
      <c r="K38" s="60">
        <f>860*10</f>
        <v>8600</v>
      </c>
    </row>
    <row r="39" spans="1:11" ht="13.5" thickBot="1" x14ac:dyDescent="0.25">
      <c r="A39" s="39" t="s">
        <v>38</v>
      </c>
      <c r="B39" s="69"/>
      <c r="C39" s="65">
        <f>C38/180*65</f>
        <v>3148.7624999999998</v>
      </c>
      <c r="D39" s="61">
        <f t="shared" si="9"/>
        <v>277.09109999999998</v>
      </c>
      <c r="E39" s="62">
        <f>860*4</f>
        <v>3440</v>
      </c>
      <c r="F39" s="65">
        <f>F38/180*65</f>
        <v>6297.5249999999996</v>
      </c>
      <c r="G39" s="61">
        <f t="shared" si="10"/>
        <v>554.18219999999997</v>
      </c>
      <c r="H39" s="62">
        <f>860*4</f>
        <v>3440</v>
      </c>
      <c r="I39" s="61">
        <f>I38/180*65</f>
        <v>9446.2875000000004</v>
      </c>
      <c r="J39" s="61">
        <f t="shared" si="11"/>
        <v>831.27329999999995</v>
      </c>
      <c r="K39" s="62">
        <f>860*4</f>
        <v>3440</v>
      </c>
    </row>
  </sheetData>
  <mergeCells count="18">
    <mergeCell ref="A1:K1"/>
    <mergeCell ref="C16:E16"/>
    <mergeCell ref="F16:H16"/>
    <mergeCell ref="I16:K16"/>
    <mergeCell ref="A15:K15"/>
    <mergeCell ref="A2:K2"/>
    <mergeCell ref="C8:E8"/>
    <mergeCell ref="F8:H8"/>
    <mergeCell ref="I8:K8"/>
    <mergeCell ref="C34:E34"/>
    <mergeCell ref="F34:H34"/>
    <mergeCell ref="I34:K34"/>
    <mergeCell ref="A7:K7"/>
    <mergeCell ref="A24:K24"/>
    <mergeCell ref="C25:E25"/>
    <mergeCell ref="F25:H25"/>
    <mergeCell ref="I25:K25"/>
    <mergeCell ref="A33:K3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</vt:lpstr>
      <vt:lpstr>Grad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Hilliary</dc:creator>
  <cp:lastModifiedBy>Windows User</cp:lastModifiedBy>
  <dcterms:created xsi:type="dcterms:W3CDTF">2016-07-06T13:22:17Z</dcterms:created>
  <dcterms:modified xsi:type="dcterms:W3CDTF">2019-02-08T13:20:50Z</dcterms:modified>
</cp:coreProperties>
</file>